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anadagives-my.sharepoint.com/personal/icurrie_canadagives_ca/Documents/Documents/Spreadsheets/"/>
    </mc:Choice>
  </mc:AlternateContent>
  <xr:revisionPtr revIDLastSave="16" documentId="8_{255579FF-FD51-4315-8D19-90A972066237}" xr6:coauthVersionLast="47" xr6:coauthVersionMax="47" xr10:uidLastSave="{B4B5A482-35D9-4CB4-9103-ED6DA8091671}"/>
  <bookViews>
    <workbookView xWindow="-110" yWindow="-110" windowWidth="19420" windowHeight="10300" xr2:uid="{00000000-000D-0000-FFFF-FFFF00000000}"/>
  </bookViews>
  <sheets>
    <sheet name="Calculator" sheetId="1" r:id="rId1"/>
    <sheet name="Rates_2026" sheetId="2" r:id="rId2"/>
  </sheets>
  <definedNames>
    <definedName name="AB_rate">Rates_2026!$C$21:$C$32</definedName>
    <definedName name="AB_thr">Rates_2026!$B$21:$B$32</definedName>
    <definedName name="BC_rate">Rates_2026!$C$35:$C$49</definedName>
    <definedName name="BC_thr">Rates_2026!$B$35:$B$49</definedName>
    <definedName name="MB_rate">Rates_2026!$C$52:$C$63</definedName>
    <definedName name="MB_thr">Rates_2026!$B$52:$B$63</definedName>
    <definedName name="NB_rate">Rates_2026!$C$66:$C$76</definedName>
    <definedName name="NB_thr">Rates_2026!$B$66:$B$76</definedName>
    <definedName name="NL_rate">Rates_2026!$C$79:$C$94</definedName>
    <definedName name="NL_thr">Rates_2026!$B$79:$B$94</definedName>
    <definedName name="NS_rate">Rates_2026!$C$97:$C$108</definedName>
    <definedName name="NS_thr">Rates_2026!$B$97:$B$108</definedName>
    <definedName name="NT_rate">Rates_2026!$C$111:$C$120</definedName>
    <definedName name="NT_thr">Rates_2026!$B$111:$B$120</definedName>
    <definedName name="NU_rate">Rates_2026!$C$123:$C$131</definedName>
    <definedName name="NU_thr">Rates_2026!$B$123:$B$131</definedName>
    <definedName name="ON_rate">Rates_2026!$C$134:$C$147</definedName>
    <definedName name="ON_thr">Rates_2026!$B$134:$B$147</definedName>
    <definedName name="PE_rate">Rates_2026!$C$150:$C$162</definedName>
    <definedName name="PE_thr">Rates_2026!$B$150:$B$162</definedName>
    <definedName name="ProvinceList">Rates_2026!$A$2:$A$14</definedName>
    <definedName name="QC_rate">Rates_2026!$C$165:$C$179</definedName>
    <definedName name="QC_thr">Rates_2026!$B$165:$B$179</definedName>
    <definedName name="SK_rate">Rates_2026!$C$182:$C$190</definedName>
    <definedName name="SK_thr">Rates_2026!$B$182:$B$190</definedName>
    <definedName name="YT_rate">Rates_2026!$C$193:$C$199</definedName>
    <definedName name="YT_thr">Rates_2026!$B$193:$B$199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26" i="1"/>
  <c r="E25" i="1"/>
  <c r="E26" i="1" s="1"/>
  <c r="D25" i="1"/>
  <c r="D26" i="1" s="1"/>
  <c r="C25" i="1"/>
  <c r="C24" i="1"/>
  <c r="C23" i="1"/>
  <c r="C21" i="1"/>
  <c r="E19" i="1"/>
  <c r="E27" i="1" s="1"/>
  <c r="C17" i="1"/>
  <c r="C19" i="1"/>
  <c r="G6" i="1"/>
  <c r="C12" i="1"/>
  <c r="D19" i="1" l="1"/>
  <c r="D20" i="1" s="1"/>
  <c r="E21" i="1"/>
  <c r="D21" i="1"/>
  <c r="C20" i="1"/>
  <c r="C22" i="1" s="1"/>
  <c r="C27" i="1"/>
  <c r="E20" i="1"/>
  <c r="E22" i="1" l="1"/>
  <c r="E23" i="1" s="1"/>
  <c r="E24" i="1" s="1"/>
  <c r="D22" i="1"/>
  <c r="D23" i="1" s="1"/>
  <c r="D24" i="1" s="1"/>
  <c r="D27" i="1"/>
</calcChain>
</file>

<file path=xl/sharedStrings.xml><?xml version="1.0" encoding="utf-8"?>
<sst xmlns="http://schemas.openxmlformats.org/spreadsheetml/2006/main" count="127" uniqueCount="75">
  <si>
    <t>Donation Comparison: Cash vs Securities vs Securities In‑Kind</t>
  </si>
  <si>
    <t>Ontario</t>
  </si>
  <si>
    <t>Notes / Assumptions</t>
  </si>
  <si>
    <t>Donation amount (Cash &amp; Securities FMV)</t>
  </si>
  <si>
    <t>• Compares donating CASH vs donating PUBLICLY‑TRADED SECURITIES in‑kind.
• Province selection drives (1) donation credit rates and (2) marginal tax rate used for capital gains tax.
• Enter Current year taxable income to estimate your combined marginal tax rate (ordinary income) for 2026.
• Capital gains tax avoided = tax you would have paid if you SOLD the securities instead.
• For eligible gifts of publicly traded securities to registered charities, the capital gains inclusion rate is often 0%.
  If your gift is not eligible, set the donated inclusion rate accordingly.
• This sheet does not model donation limits (e.g., % of net income), AMT, surtaxes, or special cases.
• This calculator uses 2026 federal + provincial/territorial income tax and donation credit rates (estimate).
• Option C estimates selling the securities, paying capital gains tax, and donating the after-tax net proceeds.</t>
  </si>
  <si>
    <t>Securities donation fair market value (FMV) (CAD)</t>
  </si>
  <si>
    <t>Adjusted cost base (ACB) of donated securities (CAD)</t>
  </si>
  <si>
    <t>Current year taxable income (CAD)</t>
  </si>
  <si>
    <t>Calculated combined marginal tax rate (ordinary income) (2026)</t>
  </si>
  <si>
    <t>Capital gains inclusion rate if SOLD (as %)</t>
  </si>
  <si>
    <t>Capital gains inclusion rate when DONATED (as %) (often 0% for eligible listed securities)</t>
  </si>
  <si>
    <t>Donation credit threshold (CAD) (commonly $200)</t>
  </si>
  <si>
    <t>Combined donation credit rate on first threshold (as %)</t>
  </si>
  <si>
    <t>Combined donation credit rate above threshold (as %)</t>
  </si>
  <si>
    <t>Results</t>
  </si>
  <si>
    <t>Cash</t>
  </si>
  <si>
    <t>Sell securities &amp; donate net proceeds</t>
  </si>
  <si>
    <t>Donate securities in‑kind</t>
  </si>
  <si>
    <t>Donation amount used</t>
  </si>
  <si>
    <t>Donation tax credit / reduction (estimated)</t>
  </si>
  <si>
    <t>Advantage vs Cash (in $)</t>
  </si>
  <si>
    <t>Advantage vs Cash (as a %)</t>
  </si>
  <si>
    <t>Capital gain on securities (FMV − ACB)</t>
  </si>
  <si>
    <t>Taxable capital gain if sold</t>
  </si>
  <si>
    <t>Charities receive</t>
  </si>
  <si>
    <t>Province/Territory</t>
  </si>
  <si>
    <t>Prov rate ≤$200</t>
  </si>
  <si>
    <t>Prov rate &gt;$200</t>
  </si>
  <si>
    <t>Notes</t>
  </si>
  <si>
    <t>Province code map</t>
  </si>
  <si>
    <t>Constants</t>
  </si>
  <si>
    <t>Alberta</t>
  </si>
  <si>
    <t>AB has 60% (first $200) and 21% (over $200) provincial donation credit rates.</t>
  </si>
  <si>
    <t>Code</t>
  </si>
  <si>
    <t>Fed rate ≤$200</t>
  </si>
  <si>
    <t>British Columbia</t>
  </si>
  <si>
    <t>AB</t>
  </si>
  <si>
    <t>Fed rate &gt;$200</t>
  </si>
  <si>
    <t>Manitoba</t>
  </si>
  <si>
    <t>BC</t>
  </si>
  <si>
    <t>Fed top rate &gt;$200</t>
  </si>
  <si>
    <t>New Brunswick</t>
  </si>
  <si>
    <t>NB uses 17.95% for donations over $200 (provincial).</t>
  </si>
  <si>
    <t>MB</t>
  </si>
  <si>
    <t>Fed top bracket starts</t>
  </si>
  <si>
    <t>Newfoundland and Labrador</t>
  </si>
  <si>
    <t>NB</t>
  </si>
  <si>
    <t>QC fed abatement</t>
  </si>
  <si>
    <t>Nova Scotia</t>
  </si>
  <si>
    <t>NL</t>
  </si>
  <si>
    <t>Northwest Territories</t>
  </si>
  <si>
    <t>NS</t>
  </si>
  <si>
    <t>Nunavut</t>
  </si>
  <si>
    <t>NT</t>
  </si>
  <si>
    <t>ON uses 11.16% for donations over $200 (provincial).</t>
  </si>
  <si>
    <t>NU</t>
  </si>
  <si>
    <t>Prince Edward Island</t>
  </si>
  <si>
    <t>ON</t>
  </si>
  <si>
    <t>Quebec</t>
  </si>
  <si>
    <t>QC federal abatement applies to federal portion of donation credit.</t>
  </si>
  <si>
    <t>PE</t>
  </si>
  <si>
    <t>Saskatchewan</t>
  </si>
  <si>
    <t>QC</t>
  </si>
  <si>
    <t>Yukon</t>
  </si>
  <si>
    <t>SK</t>
  </si>
  <si>
    <t>YT</t>
  </si>
  <si>
    <t>2026 Combined Marginal Tax Rates (Ordinary Income)</t>
  </si>
  <si>
    <t>Bracket lower bound</t>
  </si>
  <si>
    <t>Ordinary income rate</t>
  </si>
  <si>
    <t>Capital gains tax impact (+ tax paid / - tax avoided)</t>
  </si>
  <si>
    <t>Net After-Tax cost (to donor)</t>
  </si>
  <si>
    <r>
      <t xml:space="preserve"> </t>
    </r>
    <r>
      <rPr>
        <b/>
        <i/>
        <sz val="10"/>
        <color rgb="FF4B5563"/>
        <rFont val="Calibri"/>
        <family val="2"/>
      </rPr>
      <t>Please Note:</t>
    </r>
    <r>
      <rPr>
        <i/>
        <sz val="10"/>
        <color rgb="FF4B5563"/>
        <rFont val="Calibri"/>
        <family val="2"/>
      </rPr>
      <t xml:space="preserve"> This chart is provided for illustrative purposes only. The information herein is not intended to be a definitive analysis of tax, trust or estate law.</t>
    </r>
  </si>
  <si>
    <r>
      <t xml:space="preserve">Province/Territory where the donation tax credit will be claimed </t>
    </r>
    <r>
      <rPr>
        <i/>
        <sz val="11"/>
        <rFont val="Calibri"/>
        <family val="2"/>
      </rPr>
      <t>(select from dropdown)</t>
    </r>
  </si>
  <si>
    <t>Enter your assumptions in the blue cells. Results update automatically.</t>
  </si>
  <si>
    <r>
      <t xml:space="preserve">Inputs </t>
    </r>
    <r>
      <rPr>
        <i/>
        <sz val="11"/>
        <color theme="0"/>
        <rFont val="Calibri (Body)"/>
      </rPr>
      <t>(update blue cells)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</si>
</sst>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\-&quot;$&quot;#,##0"/>
    <numFmt numFmtId="164" formatCode="0.0%"/>
    <numFmt numFmtId="165" formatCode="&quot;$&quot;#,##0;[Red]&quot;$&quot;#,##0"/>
    <numFmt numFmtId="166" formatCode="0.00%;\-0.00%"/>
  </numFmts>
  <fonts count="31">
    <font>
      <sz val="11"/>
      <color theme="1"/>
      <name val="Calibri"/>
      <family val="2"/>
      <scheme val="minor"/>
    </font>
    <font>
      <i/>
      <sz val="10"/>
      <color rgb="FF4B5563"/>
      <name val="Calibri"/>
      <family val="2"/>
    </font>
    <font>
      <b/>
      <sz val="12"/>
      <color rgb="FF1F2937"/>
      <name val="Calibri"/>
      <family val="2"/>
    </font>
    <font>
      <sz val="11"/>
      <color rgb="FF1F2937"/>
      <name val="Calibri"/>
      <family val="2"/>
    </font>
    <font>
      <sz val="11"/>
      <color rgb="FF111827"/>
      <name val="Calibri"/>
      <family val="2"/>
    </font>
    <font>
      <b/>
      <sz val="11"/>
      <color rgb="FF6B7280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4"/>
      <color rgb="FF1F2937"/>
      <name val="Calibri"/>
      <family val="2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4B5563"/>
      <name val="Calibri (Body)"/>
    </font>
    <font>
      <sz val="11"/>
      <color theme="1"/>
      <name val="Calibri (Body)"/>
    </font>
    <font>
      <sz val="12"/>
      <color rgb="FF1F2937"/>
      <name val="Calibri"/>
      <family val="2"/>
    </font>
    <font>
      <sz val="12"/>
      <color rgb="FF1F2937"/>
      <name val="Calibri (Body)"/>
    </font>
    <font>
      <sz val="12"/>
      <color rgb="FF0000FF"/>
      <name val="Calibri (Body)"/>
    </font>
    <font>
      <sz val="12"/>
      <color theme="1"/>
      <name val="Calibri (Body)"/>
    </font>
    <font>
      <sz val="12"/>
      <color rgb="FF111827"/>
      <name val="Calibri (Body)"/>
    </font>
    <font>
      <sz val="12"/>
      <color rgb="FF000000"/>
      <name val="Calibri (Body)"/>
    </font>
    <font>
      <sz val="12"/>
      <color rgb="FF111827"/>
      <name val="Calibri"/>
      <family val="2"/>
    </font>
    <font>
      <b/>
      <i/>
      <sz val="10"/>
      <color rgb="FF4B5563"/>
      <name val="Calibri"/>
      <family val="2"/>
    </font>
    <font>
      <sz val="10"/>
      <color theme="1"/>
      <name val="Calibri"/>
      <family val="2"/>
    </font>
    <font>
      <i/>
      <sz val="11"/>
      <name val="Calibri"/>
      <family val="2"/>
    </font>
    <font>
      <sz val="11"/>
      <color theme="0"/>
      <name val="Calibri (Body)"/>
    </font>
    <font>
      <i/>
      <sz val="11"/>
      <color theme="0"/>
      <name val="Calibri (Body)"/>
    </font>
    <font>
      <b/>
      <i/>
      <sz val="12"/>
      <color theme="0"/>
      <name val="Calibri (Body)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F4F6"/>
      </patternFill>
    </fill>
    <fill>
      <patternFill patternType="solid">
        <fgColor rgb="FFD5D0C4"/>
        <bgColor indexed="64"/>
      </patternFill>
    </fill>
    <fill>
      <patternFill patternType="solid">
        <fgColor rgb="FFF9F9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 style="thin">
        <color theme="1" tint="0.14999847407452621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 style="thin">
        <color rgb="FFD1D5DB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/>
      <diagonal/>
    </border>
    <border>
      <left style="thin">
        <color rgb="FFD1D5DB"/>
      </left>
      <right/>
      <top style="thin">
        <color theme="1" tint="0.14999847407452621"/>
      </top>
      <bottom style="thin">
        <color rgb="FFD1D5DB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rgb="FFD1D5DB"/>
      </bottom>
      <diagonal/>
    </border>
    <border>
      <left style="thin">
        <color theme="1" tint="0.14999847407452621"/>
      </left>
      <right/>
      <top style="thin">
        <color rgb="FFD1D5DB"/>
      </top>
      <bottom style="thin">
        <color rgb="FFD1D5DB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rgb="FFD1D5DB"/>
      </bottom>
      <diagonal/>
    </border>
    <border>
      <left/>
      <right style="thin">
        <color rgb="FFD1D5DB"/>
      </right>
      <top style="thin">
        <color theme="1" tint="0.14999847407452621"/>
      </top>
      <bottom style="thin">
        <color rgb="FFD1D5DB"/>
      </bottom>
      <diagonal/>
    </border>
    <border>
      <left/>
      <right/>
      <top style="thin">
        <color theme="1" tint="0.14999847407452621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rgb="FFD1D5DB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rgb="FFD1D5DB"/>
      </top>
      <bottom style="thin">
        <color theme="1" tint="0.14999847407452621"/>
      </bottom>
      <diagonal/>
    </border>
    <border>
      <left style="thin">
        <color theme="1" tint="0.14999847407452621"/>
      </left>
      <right/>
      <top/>
      <bottom/>
      <diagonal/>
    </border>
    <border>
      <left style="thin">
        <color theme="1" tint="0.14999847407452621"/>
      </left>
      <right/>
      <top/>
      <bottom style="thin">
        <color rgb="FFD1D5DB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/>
    <xf numFmtId="3" fontId="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65" fontId="19" fillId="5" borderId="18" xfId="0" applyNumberFormat="1" applyFont="1" applyFill="1" applyBorder="1" applyAlignment="1" applyProtection="1">
      <alignment horizontal="right" vertical="center"/>
      <protection locked="0"/>
    </xf>
    <xf numFmtId="165" fontId="19" fillId="5" borderId="9" xfId="0" applyNumberFormat="1" applyFont="1" applyFill="1" applyBorder="1" applyAlignment="1" applyProtection="1">
      <alignment horizontal="right" vertical="center"/>
      <protection locked="0"/>
    </xf>
    <xf numFmtId="164" fontId="19" fillId="5" borderId="11" xfId="0" applyNumberFormat="1" applyFont="1" applyFill="1" applyBorder="1" applyAlignment="1" applyProtection="1">
      <alignment horizontal="right" vertical="center"/>
      <protection locked="0"/>
    </xf>
    <xf numFmtId="164" fontId="19" fillId="5" borderId="10" xfId="0" applyNumberFormat="1" applyFont="1" applyFill="1" applyBorder="1" applyAlignment="1" applyProtection="1">
      <alignment horizontal="right" vertical="center"/>
      <protection locked="0"/>
    </xf>
    <xf numFmtId="165" fontId="22" fillId="5" borderId="10" xfId="0" applyNumberFormat="1" applyFont="1" applyFill="1" applyBorder="1" applyAlignment="1" applyProtection="1">
      <alignment horizontal="right" vertical="center"/>
      <protection locked="0"/>
    </xf>
    <xf numFmtId="0" fontId="8" fillId="5" borderId="13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7" fillId="7" borderId="15" xfId="0" applyFont="1" applyFill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49" fontId="6" fillId="0" borderId="0" xfId="0" applyNumberFormat="1" applyFont="1" applyProtection="1"/>
    <xf numFmtId="0" fontId="1" fillId="0" borderId="0" xfId="0" applyFont="1" applyAlignment="1" applyProtection="1">
      <alignment horizontal="left" vertical="center" wrapText="1"/>
    </xf>
    <xf numFmtId="0" fontId="9" fillId="0" borderId="0" xfId="0" applyFont="1" applyProtection="1"/>
    <xf numFmtId="0" fontId="27" fillId="6" borderId="14" xfId="0" applyFont="1" applyFill="1" applyBorder="1" applyAlignment="1" applyProtection="1">
      <alignment horizontal="left" vertical="center"/>
    </xf>
    <xf numFmtId="0" fontId="27" fillId="6" borderId="2" xfId="0" applyFont="1" applyFill="1" applyBorder="1" applyAlignment="1" applyProtection="1">
      <alignment vertical="center"/>
    </xf>
    <xf numFmtId="0" fontId="27" fillId="6" borderId="0" xfId="0" applyFont="1" applyFill="1" applyProtection="1"/>
    <xf numFmtId="0" fontId="29" fillId="6" borderId="1" xfId="0" applyFont="1" applyFill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horizontal="left" vertical="center"/>
    </xf>
    <xf numFmtId="0" fontId="20" fillId="0" borderId="22" xfId="0" applyFont="1" applyBorder="1" applyProtection="1"/>
    <xf numFmtId="0" fontId="20" fillId="0" borderId="0" xfId="0" applyFont="1" applyProtection="1"/>
    <xf numFmtId="0" fontId="15" fillId="0" borderId="19" xfId="0" applyFont="1" applyBorder="1" applyAlignment="1" applyProtection="1">
      <alignment horizontal="left" vertical="top" wrapText="1" indent="1"/>
    </xf>
    <xf numFmtId="0" fontId="18" fillId="7" borderId="10" xfId="0" applyFont="1" applyFill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left" vertical="center"/>
    </xf>
    <xf numFmtId="0" fontId="20" fillId="0" borderId="8" xfId="0" applyFont="1" applyBorder="1" applyAlignment="1" applyProtection="1">
      <alignment vertical="center"/>
    </xf>
    <xf numFmtId="10" fontId="21" fillId="8" borderId="11" xfId="0" applyNumberFormat="1" applyFont="1" applyFill="1" applyBorder="1" applyAlignment="1" applyProtection="1">
      <alignment horizontal="right" vertical="center"/>
    </xf>
    <xf numFmtId="0" fontId="18" fillId="7" borderId="8" xfId="0" applyFont="1" applyFill="1" applyBorder="1" applyAlignment="1" applyProtection="1">
      <alignment horizontal="left" vertical="center"/>
    </xf>
    <xf numFmtId="0" fontId="18" fillId="0" borderId="10" xfId="0" applyFont="1" applyBorder="1" applyAlignment="1" applyProtection="1">
      <alignment horizontal="left" vertical="center" wrapText="1"/>
    </xf>
    <xf numFmtId="0" fontId="0" fillId="0" borderId="6" xfId="0" applyBorder="1" applyProtection="1"/>
    <xf numFmtId="0" fontId="18" fillId="7" borderId="11" xfId="0" applyFont="1" applyFill="1" applyBorder="1" applyAlignment="1" applyProtection="1">
      <alignment horizontal="left" vertical="center"/>
    </xf>
    <xf numFmtId="10" fontId="21" fillId="8" borderId="8" xfId="0" applyNumberFormat="1" applyFont="1" applyFill="1" applyBorder="1" applyAlignment="1" applyProtection="1">
      <alignment horizontal="right" vertical="center"/>
    </xf>
    <xf numFmtId="0" fontId="18" fillId="7" borderId="15" xfId="0" applyFont="1" applyFill="1" applyBorder="1" applyAlignment="1" applyProtection="1">
      <alignment horizontal="left" vertical="center"/>
    </xf>
    <xf numFmtId="10" fontId="21" fillId="8" borderId="17" xfId="0" applyNumberFormat="1" applyFont="1" applyFill="1" applyBorder="1" applyAlignment="1" applyProtection="1">
      <alignment horizontal="right" vertical="center"/>
    </xf>
    <xf numFmtId="0" fontId="20" fillId="0" borderId="23" xfId="0" applyFont="1" applyBorder="1" applyProtection="1"/>
    <xf numFmtId="0" fontId="30" fillId="6" borderId="5" xfId="0" applyFont="1" applyFill="1" applyBorder="1" applyAlignment="1" applyProtection="1">
      <alignment horizontal="right" vertical="center"/>
    </xf>
    <xf numFmtId="1" fontId="30" fillId="6" borderId="3" xfId="0" applyNumberFormat="1" applyFont="1" applyFill="1" applyBorder="1" applyAlignment="1" applyProtection="1">
      <alignment horizontal="right" vertical="center"/>
    </xf>
    <xf numFmtId="0" fontId="30" fillId="6" borderId="3" xfId="0" applyFont="1" applyFill="1" applyBorder="1" applyAlignment="1" applyProtection="1">
      <alignment horizontal="right" vertical="center" wrapText="1"/>
    </xf>
    <xf numFmtId="0" fontId="30" fillId="6" borderId="4" xfId="0" applyFont="1" applyFill="1" applyBorder="1" applyAlignment="1" applyProtection="1">
      <alignment horizontal="right" vertical="center" wrapText="1"/>
    </xf>
    <xf numFmtId="0" fontId="17" fillId="7" borderId="7" xfId="0" applyFont="1" applyFill="1" applyBorder="1" applyAlignment="1" applyProtection="1">
      <alignment horizontal="right" vertical="center"/>
    </xf>
    <xf numFmtId="5" fontId="23" fillId="7" borderId="7" xfId="0" applyNumberFormat="1" applyFont="1" applyFill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horizontal="right" vertical="center"/>
    </xf>
    <xf numFmtId="5" fontId="23" fillId="0" borderId="8" xfId="0" applyNumberFormat="1" applyFont="1" applyBorder="1" applyAlignment="1" applyProtection="1">
      <alignment horizontal="right" vertical="center"/>
    </xf>
    <xf numFmtId="5" fontId="23" fillId="0" borderId="11" xfId="0" applyNumberFormat="1" applyFont="1" applyBorder="1" applyAlignment="1" applyProtection="1">
      <alignment horizontal="right" vertical="center"/>
    </xf>
    <xf numFmtId="5" fontId="23" fillId="0" borderId="10" xfId="0" applyNumberFormat="1" applyFont="1" applyBorder="1" applyAlignment="1" applyProtection="1">
      <alignment horizontal="right" vertical="center"/>
    </xf>
    <xf numFmtId="0" fontId="17" fillId="0" borderId="9" xfId="0" applyFont="1" applyBorder="1" applyAlignment="1" applyProtection="1">
      <alignment horizontal="right" vertical="center"/>
    </xf>
    <xf numFmtId="5" fontId="17" fillId="0" borderId="10" xfId="0" applyNumberFormat="1" applyFont="1" applyBorder="1" applyAlignment="1" applyProtection="1">
      <alignment horizontal="right" vertical="center"/>
    </xf>
    <xf numFmtId="0" fontId="10" fillId="3" borderId="10" xfId="0" applyFont="1" applyFill="1" applyBorder="1" applyAlignment="1" applyProtection="1">
      <alignment horizontal="right" vertical="center"/>
    </xf>
    <xf numFmtId="5" fontId="10" fillId="3" borderId="8" xfId="0" applyNumberFormat="1" applyFont="1" applyFill="1" applyBorder="1" applyAlignment="1" applyProtection="1">
      <alignment horizontal="right" vertical="center"/>
    </xf>
    <xf numFmtId="5" fontId="10" fillId="3" borderId="11" xfId="0" applyNumberFormat="1" applyFont="1" applyFill="1" applyBorder="1" applyAlignment="1" applyProtection="1">
      <alignment horizontal="right" vertical="center"/>
    </xf>
    <xf numFmtId="0" fontId="10" fillId="3" borderId="10" xfId="0" applyFont="1" applyFill="1" applyBorder="1" applyAlignment="1" applyProtection="1">
      <alignment horizontal="right" vertical="center" wrapText="1"/>
    </xf>
    <xf numFmtId="5" fontId="10" fillId="0" borderId="10" xfId="0" applyNumberFormat="1" applyFont="1" applyBorder="1" applyAlignment="1" applyProtection="1">
      <alignment horizontal="right" vertical="center"/>
    </xf>
    <xf numFmtId="5" fontId="10" fillId="3" borderId="10" xfId="0" applyNumberFormat="1" applyFont="1" applyFill="1" applyBorder="1" applyAlignment="1" applyProtection="1">
      <alignment horizontal="right" vertical="center"/>
    </xf>
    <xf numFmtId="0" fontId="10" fillId="3" borderId="8" xfId="0" applyFont="1" applyFill="1" applyBorder="1" applyAlignment="1" applyProtection="1">
      <alignment horizontal="right" vertical="center" wrapText="1"/>
    </xf>
    <xf numFmtId="166" fontId="10" fillId="0" borderId="20" xfId="0" applyNumberFormat="1" applyFont="1" applyBorder="1" applyAlignment="1" applyProtection="1">
      <alignment horizontal="right" vertical="center"/>
    </xf>
    <xf numFmtId="166" fontId="10" fillId="3" borderId="20" xfId="0" applyNumberFormat="1" applyFont="1" applyFill="1" applyBorder="1" applyAlignment="1" applyProtection="1">
      <alignment horizontal="right" vertical="center"/>
    </xf>
    <xf numFmtId="166" fontId="10" fillId="3" borderId="11" xfId="0" applyNumberFormat="1" applyFont="1" applyFill="1" applyBorder="1" applyAlignment="1" applyProtection="1">
      <alignment horizontal="right" vertical="center"/>
    </xf>
    <xf numFmtId="0" fontId="17" fillId="0" borderId="25" xfId="0" applyFont="1" applyBorder="1" applyAlignment="1" applyProtection="1">
      <alignment horizontal="right" vertical="center" wrapText="1"/>
    </xf>
    <xf numFmtId="5" fontId="23" fillId="0" borderId="20" xfId="0" applyNumberFormat="1" applyFont="1" applyBorder="1" applyAlignment="1" applyProtection="1">
      <alignment horizontal="right" vertical="center"/>
    </xf>
    <xf numFmtId="0" fontId="17" fillId="0" borderId="20" xfId="0" applyFont="1" applyBorder="1" applyAlignment="1" applyProtection="1">
      <alignment horizontal="right" vertical="center" wrapText="1"/>
    </xf>
    <xf numFmtId="0" fontId="11" fillId="0" borderId="0" xfId="0" applyFont="1" applyProtection="1"/>
    <xf numFmtId="0" fontId="16" fillId="0" borderId="25" xfId="0" applyFont="1" applyBorder="1" applyAlignment="1" applyProtection="1">
      <alignment horizontal="left" wrapText="1" indent="1"/>
    </xf>
    <xf numFmtId="0" fontId="1" fillId="4" borderId="12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ECEC"/>
      <color rgb="FFD5D0C4"/>
      <color rgb="FFF7F5F3"/>
      <color rgb="FFEEEBDD"/>
      <color rgb="FFE8E3D0"/>
      <color rgb="FFFCD4DF"/>
      <color rgb="FFF9BFC5"/>
      <color rgb="FFE3DFD2"/>
      <color rgb="FFDEE3EB"/>
      <color rgb="FFC1C5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137583</xdr:colOff>
      <xdr:row>0</xdr:row>
      <xdr:rowOff>52916</xdr:rowOff>
    </xdr:from>
    <xdr:to>
      <xdr:col>1</xdr:col>
      <xdr:colOff>1883833</xdr:colOff>
      <xdr:row>4</xdr:row>
      <xdr:rowOff>149517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7947D-54EB-4157-7146-4ACFC94BF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52916"/>
          <a:ext cx="1993900" cy="1130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28"/>
  <sheetViews>
    <sheetView showGridLines="0" tabSelected="1" zoomScale="120" zoomScaleNormal="120" workbookViewId="0">
      <pane ySplit="7" topLeftCell="A8" activePane="bottomLeft" state="frozen"/>
      <selection pane="bottomLeft" activeCell="C6" sqref="C6"/>
    </sheetView>
  </sheetViews>
  <sheetFormatPr defaultColWidth="9.140625" defaultRowHeight="15"/>
  <cols>
    <col min="1" max="1" width="3.28515625" style="18" customWidth="1"/>
    <col min="2" max="2" width="70" style="18" customWidth="1"/>
    <col min="3" max="3" width="16.85546875" style="18" customWidth="1"/>
    <col min="4" max="5" width="17.140625" style="18" customWidth="1"/>
    <col min="6" max="6" width="33.42578125" style="18" customWidth="1"/>
    <col min="7" max="7" width="2" style="18" customWidth="1"/>
    <col min="8" max="16384" width="9.140625" style="18"/>
  </cols>
  <sheetData>
    <row r="3" spans="1:7" ht="26.25">
      <c r="B3" s="19" t="s">
        <v>0</v>
      </c>
      <c r="C3" s="20"/>
      <c r="D3" s="20"/>
      <c r="E3" s="20"/>
      <c r="F3" s="20"/>
    </row>
    <row r="4" spans="1:7" ht="26.25">
      <c r="B4" s="21"/>
      <c r="C4" s="22"/>
      <c r="D4" s="22"/>
      <c r="E4" s="22"/>
      <c r="F4" s="22"/>
    </row>
    <row r="5" spans="1:7" ht="18.95" customHeight="1">
      <c r="B5" s="23"/>
      <c r="C5" s="24" t="s">
        <v>73</v>
      </c>
      <c r="D5" s="24"/>
      <c r="E5" s="24"/>
      <c r="F5" s="24"/>
    </row>
    <row r="6" spans="1:7" ht="21.95" customHeight="1">
      <c r="B6" s="25" t="s">
        <v>72</v>
      </c>
      <c r="C6" s="15" t="s">
        <v>31</v>
      </c>
      <c r="D6" s="26"/>
      <c r="E6" s="27"/>
      <c r="F6" s="28"/>
      <c r="G6" s="29" t="str">
        <f>IFERROR(VLOOKUP($C$6,Rates_2026!$F$3:$G$15,2,FALSE),"")</f>
        <v>AB</v>
      </c>
    </row>
    <row r="7" spans="1:7" ht="21.95" customHeight="1">
      <c r="B7" s="30" t="s">
        <v>74</v>
      </c>
      <c r="C7" s="31"/>
      <c r="D7" s="32"/>
      <c r="E7" s="32"/>
      <c r="F7" s="33" t="s">
        <v>2</v>
      </c>
    </row>
    <row r="8" spans="1:7" ht="21.95" customHeight="1">
      <c r="B8" s="34" t="s">
        <v>3</v>
      </c>
      <c r="C8" s="10">
        <v>500000</v>
      </c>
      <c r="D8" s="35"/>
      <c r="E8" s="36"/>
      <c r="F8" s="37" t="s">
        <v>4</v>
      </c>
    </row>
    <row r="9" spans="1:7" ht="21.95" customHeight="1">
      <c r="B9" s="38" t="s">
        <v>5</v>
      </c>
      <c r="C9" s="11">
        <v>500000</v>
      </c>
      <c r="D9" s="35"/>
      <c r="E9" s="36"/>
      <c r="F9" s="39"/>
    </row>
    <row r="10" spans="1:7" ht="21.95" customHeight="1">
      <c r="B10" s="40" t="s">
        <v>6</v>
      </c>
      <c r="C10" s="11">
        <v>300000</v>
      </c>
      <c r="D10" s="35"/>
      <c r="E10" s="36"/>
      <c r="F10" s="39"/>
    </row>
    <row r="11" spans="1:7" ht="21.95" customHeight="1">
      <c r="B11" s="38" t="s">
        <v>7</v>
      </c>
      <c r="C11" s="11">
        <v>250000</v>
      </c>
      <c r="D11" s="35"/>
      <c r="E11" s="36"/>
      <c r="F11" s="39"/>
    </row>
    <row r="12" spans="1:7" ht="21.95" customHeight="1">
      <c r="B12" s="41" t="s">
        <v>8</v>
      </c>
      <c r="C12" s="42">
        <f ca="1">IFERROR(LOOKUP($C$11,INDIRECT($G$6&amp;"_thr"),INDIRECT($G$6&amp;"_rate")),0)</f>
        <v>0.43290000000000001</v>
      </c>
      <c r="D12" s="35"/>
      <c r="E12" s="36"/>
      <c r="F12" s="39"/>
    </row>
    <row r="13" spans="1:7" ht="21.95" customHeight="1">
      <c r="B13" s="43" t="s">
        <v>9</v>
      </c>
      <c r="C13" s="12">
        <v>0.5</v>
      </c>
      <c r="D13" s="35"/>
      <c r="E13" s="36"/>
      <c r="F13" s="39"/>
    </row>
    <row r="14" spans="1:7" ht="27" customHeight="1">
      <c r="B14" s="44" t="s">
        <v>10</v>
      </c>
      <c r="C14" s="13">
        <v>0</v>
      </c>
      <c r="D14" s="35"/>
      <c r="E14" s="36"/>
      <c r="F14" s="39"/>
    </row>
    <row r="15" spans="1:7" ht="21.95" customHeight="1">
      <c r="A15" s="45"/>
      <c r="B15" s="46" t="s">
        <v>11</v>
      </c>
      <c r="C15" s="14">
        <v>200</v>
      </c>
      <c r="D15" s="35"/>
      <c r="E15" s="36"/>
      <c r="F15" s="39"/>
    </row>
    <row r="16" spans="1:7" ht="21.95" customHeight="1">
      <c r="B16" s="40" t="s">
        <v>12</v>
      </c>
      <c r="C16" s="47">
        <f>IF($C$6="Quebec", (Rates_2026!$J$2*(1-Rates_2026!$J$6)) + INDEX(Rates_2026!$B$2:$B$14, MATCH($C$6, Rates_2026!$A$2:$A$14, 0)), Rates_2026!$J$2 + INDEX(Rates_2026!$B$2:$B$14, MATCH($C$6, Rates_2026!$A$2:$A$14, 0)))</f>
        <v>0.74</v>
      </c>
      <c r="D16" s="36"/>
      <c r="E16" s="36"/>
      <c r="F16" s="39"/>
    </row>
    <row r="17" spans="1:6" ht="21.95" customHeight="1">
      <c r="B17" s="48" t="s">
        <v>13</v>
      </c>
      <c r="C17" s="49">
        <f>IF($C$6="Quebec", (IF($C$11&gt;Rates_2026!$J$5,Rates_2026!$J$4,Rates_2026!$J$3)*(1-Rates_2026!$J$6)) + INDEX(Rates_2026!$C$2:$C$14, MATCH($C$6, Rates_2026!$A$2:$A$14, 0)), IF($C$11&gt;Rates_2026!$J$5,Rates_2026!$J$4,Rates_2026!$J$3) + INDEX(Rates_2026!$C$2:$C$14, MATCH($C$6, Rates_2026!$A$2:$A$14, 0)))</f>
        <v>0.5</v>
      </c>
      <c r="D17" s="50"/>
      <c r="E17" s="36"/>
      <c r="F17" s="39"/>
    </row>
    <row r="18" spans="1:6" ht="53.25" customHeight="1">
      <c r="B18" s="51" t="s">
        <v>14</v>
      </c>
      <c r="C18" s="52" t="s">
        <v>15</v>
      </c>
      <c r="D18" s="53" t="s">
        <v>16</v>
      </c>
      <c r="E18" s="54" t="s">
        <v>17</v>
      </c>
      <c r="F18" s="39"/>
    </row>
    <row r="19" spans="1:6" ht="21.95" customHeight="1">
      <c r="B19" s="55" t="s">
        <v>18</v>
      </c>
      <c r="C19" s="56">
        <f>C8</f>
        <v>500000</v>
      </c>
      <c r="D19" s="56">
        <f ca="1">MAX(0,$C$9 - MAX(0,$C$9-$C$10)*$C$13*$C$12)</f>
        <v>456710</v>
      </c>
      <c r="E19" s="56">
        <f>C9</f>
        <v>500000</v>
      </c>
      <c r="F19" s="39"/>
    </row>
    <row r="20" spans="1:6" ht="21.95" customHeight="1">
      <c r="B20" s="57" t="s">
        <v>19</v>
      </c>
      <c r="C20" s="58">
        <f>MIN(C19,$C$15)*$C$16 + MAX(C19-$C$15,0)*$C$17</f>
        <v>250048</v>
      </c>
      <c r="D20" s="59">
        <f ca="1">MIN(D19,$C$15)*$C$16 + MAX(D19-$C$15,0)*$C$17</f>
        <v>228403</v>
      </c>
      <c r="E20" s="60">
        <f>MIN(E19,$C$15)*$C$16 + MAX(E19-$C$15,0)*$C$17</f>
        <v>250048</v>
      </c>
      <c r="F20" s="39"/>
    </row>
    <row r="21" spans="1:6" ht="21.95" customHeight="1">
      <c r="B21" s="61" t="s">
        <v>69</v>
      </c>
      <c r="C21" s="60">
        <f>0</f>
        <v>0</v>
      </c>
      <c r="D21" s="60">
        <f ca="1">MAX(0,$C$9-$C$10) * $C$13 * $C$12</f>
        <v>43290</v>
      </c>
      <c r="E21" s="62">
        <f ca="1">-MAX(0,$C$9-$C$10) * ($C$13-$C$14) * $C$12</f>
        <v>-43290</v>
      </c>
      <c r="F21" s="39"/>
    </row>
    <row r="22" spans="1:6" ht="21.95" customHeight="1">
      <c r="A22" s="45"/>
      <c r="B22" s="63" t="s">
        <v>70</v>
      </c>
      <c r="C22" s="64">
        <f>C19 - C20 + C21</f>
        <v>249952</v>
      </c>
      <c r="D22" s="65">
        <f ca="1">D19 - D20 + D21</f>
        <v>271597</v>
      </c>
      <c r="E22" s="64">
        <f ca="1">E19 - E20 + E21</f>
        <v>206662</v>
      </c>
      <c r="F22" s="39"/>
    </row>
    <row r="23" spans="1:6" ht="21.95" customHeight="1">
      <c r="B23" s="66" t="s">
        <v>20</v>
      </c>
      <c r="C23" s="67" t="str">
        <f>""</f>
        <v/>
      </c>
      <c r="D23" s="68">
        <f ca="1">C22 - D22</f>
        <v>-21645</v>
      </c>
      <c r="E23" s="64">
        <f ca="1">C22 - E22</f>
        <v>43290</v>
      </c>
      <c r="F23" s="39"/>
    </row>
    <row r="24" spans="1:6" ht="21.95" customHeight="1">
      <c r="A24" s="45"/>
      <c r="B24" s="69" t="s">
        <v>21</v>
      </c>
      <c r="C24" s="70" t="str">
        <f>""</f>
        <v/>
      </c>
      <c r="D24" s="71">
        <f ca="1">IFERROR(D23/C22,0)</f>
        <v>-8.6596626552298037E-2</v>
      </c>
      <c r="E24" s="72">
        <f ca="1">IFERROR(E23/C22,0)</f>
        <v>0.17319325310459607</v>
      </c>
      <c r="F24" s="39"/>
    </row>
    <row r="25" spans="1:6" ht="21.95" customHeight="1">
      <c r="B25" s="73" t="s">
        <v>22</v>
      </c>
      <c r="C25" s="74" t="str">
        <f>""</f>
        <v/>
      </c>
      <c r="D25" s="58">
        <f>MAX(0,$C$9-$C$10)</f>
        <v>200000</v>
      </c>
      <c r="E25" s="58">
        <f>MAX(0,$C$9-$C$10)</f>
        <v>200000</v>
      </c>
      <c r="F25" s="39"/>
    </row>
    <row r="26" spans="1:6" ht="21.95" customHeight="1">
      <c r="B26" s="75" t="s">
        <v>23</v>
      </c>
      <c r="C26" s="74" t="str">
        <f>""</f>
        <v/>
      </c>
      <c r="D26" s="74">
        <f>D25*$C$13</f>
        <v>100000</v>
      </c>
      <c r="E26" s="74">
        <f>E25*$C$13</f>
        <v>100000</v>
      </c>
      <c r="F26" s="39"/>
    </row>
    <row r="27" spans="1:6" s="76" customFormat="1" ht="26.1" customHeight="1">
      <c r="B27" s="63" t="s">
        <v>24</v>
      </c>
      <c r="C27" s="68">
        <f>C19</f>
        <v>500000</v>
      </c>
      <c r="D27" s="68">
        <f ca="1">D19</f>
        <v>456710</v>
      </c>
      <c r="E27" s="64">
        <f>E19</f>
        <v>500000</v>
      </c>
      <c r="F27" s="77"/>
    </row>
    <row r="28" spans="1:6" ht="30" customHeight="1">
      <c r="B28" s="78" t="s">
        <v>71</v>
      </c>
      <c r="C28" s="79"/>
      <c r="D28" s="79"/>
      <c r="E28" s="79"/>
      <c r="F28" s="80"/>
    </row>
  </sheetData>
  <sheetProtection algorithmName="SHA-512" hashValue="iMRMAOoIYYujQBt567qKYHE4o+5sDK2Y33gp4OUx4ny+UcB4Os6Sf/pmwETZ3x15IIlPF+PJr0PYnI6TkCIb4A==" saltValue="aoJF40xsAhcLVTo1vLhvMg==" spinCount="100000" sheet="1" objects="1" scenarios="1"/>
  <mergeCells count="5">
    <mergeCell ref="B3:F3"/>
    <mergeCell ref="C5:F5"/>
    <mergeCell ref="B28:F28"/>
    <mergeCell ref="F8:F27"/>
    <mergeCell ref="B7:C7"/>
  </mergeCells>
  <dataValidations count="3">
    <dataValidation type="decimal" errorTitle="Invalid percent" error="Enter a percentage as a decimal between 0 and 1 (e.g., 0.45 for 45%)." sqref="C11 C12 C13 C15 C16" xr:uid="{00000000-0002-0000-0000-000000000000}">
      <formula1>0</formula1>
      <formula2>1</formula2>
    </dataValidation>
    <dataValidation type="decimal" operator="greaterThanOrEqual" errorTitle="Invalid amount" error="Enter a number that is 0 or greater." sqref="C8 C9 C10 C14" xr:uid="{00000000-0002-0000-0000-000001000000}">
      <formula1>0</formula1>
    </dataValidation>
    <dataValidation type="list" errorTitle="Invalid selection" error="Select a province/territory from the dropdown list." sqref="C6" xr:uid="{00000000-0002-0000-0000-000002000000}">
      <formula1>ProvinceList</formula1>
    </dataValidation>
  </dataValidations>
  <pageMargins left="0.74803149606299213" right="0.74803149606299213" top="0.98425196850393704" bottom="0.98425196850393704" header="0.51181102362204722" footer="0.51181102362204722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9"/>
  <sheetViews>
    <sheetView showGridLines="0" topLeftCell="A21" workbookViewId="0"/>
  </sheetViews>
  <sheetFormatPr defaultColWidth="8.85546875" defaultRowHeight="15"/>
  <cols>
    <col min="1" max="1" width="28" customWidth="1"/>
    <col min="2" max="3" width="20" customWidth="1"/>
    <col min="4" max="4" width="40" customWidth="1"/>
    <col min="6" max="6" width="26" customWidth="1"/>
    <col min="7" max="7" width="14" customWidth="1"/>
    <col min="8" max="8" width="4.28515625" customWidth="1"/>
    <col min="9" max="9" width="14" customWidth="1"/>
    <col min="10" max="10" width="18" customWidth="1"/>
  </cols>
  <sheetData>
    <row r="1" spans="1:10" ht="15.75" customHeight="1">
      <c r="A1" s="3" t="s">
        <v>25</v>
      </c>
      <c r="B1" s="3" t="s">
        <v>26</v>
      </c>
      <c r="C1" s="3" t="s">
        <v>27</v>
      </c>
      <c r="D1" s="1" t="s">
        <v>28</v>
      </c>
      <c r="F1" s="1" t="s">
        <v>29</v>
      </c>
      <c r="I1" s="1" t="s">
        <v>30</v>
      </c>
    </row>
    <row r="2" spans="1:10">
      <c r="A2" s="4" t="s">
        <v>31</v>
      </c>
      <c r="B2" s="5">
        <v>0.6</v>
      </c>
      <c r="C2" s="5">
        <v>0.21</v>
      </c>
      <c r="D2" s="4" t="s">
        <v>32</v>
      </c>
      <c r="F2" s="6" t="s">
        <v>25</v>
      </c>
      <c r="G2" s="6" t="s">
        <v>33</v>
      </c>
      <c r="I2" s="2" t="s">
        <v>34</v>
      </c>
      <c r="J2" s="5">
        <v>0.14000000000000001</v>
      </c>
    </row>
    <row r="3" spans="1:10">
      <c r="A3" s="4" t="s">
        <v>35</v>
      </c>
      <c r="B3" s="5">
        <v>5.0599999999999999E-2</v>
      </c>
      <c r="C3" s="5">
        <v>0.16800000000000001</v>
      </c>
      <c r="D3" s="4"/>
      <c r="F3" s="4" t="s">
        <v>31</v>
      </c>
      <c r="G3" s="4" t="s">
        <v>36</v>
      </c>
      <c r="I3" s="2" t="s">
        <v>37</v>
      </c>
      <c r="J3" s="5">
        <v>0.28999999999999998</v>
      </c>
    </row>
    <row r="4" spans="1:10">
      <c r="A4" s="4" t="s">
        <v>38</v>
      </c>
      <c r="B4" s="5">
        <v>0.108</v>
      </c>
      <c r="C4" s="5">
        <v>0.17399999999999999</v>
      </c>
      <c r="D4" s="4"/>
      <c r="F4" s="4" t="s">
        <v>35</v>
      </c>
      <c r="G4" s="4" t="s">
        <v>39</v>
      </c>
      <c r="I4" s="2" t="s">
        <v>40</v>
      </c>
      <c r="J4" s="5">
        <v>0.33</v>
      </c>
    </row>
    <row r="5" spans="1:10">
      <c r="A5" s="4" t="s">
        <v>41</v>
      </c>
      <c r="B5" s="5">
        <v>9.4E-2</v>
      </c>
      <c r="C5" s="5">
        <v>0.17949999999999999</v>
      </c>
      <c r="D5" s="4" t="s">
        <v>42</v>
      </c>
      <c r="F5" s="4" t="s">
        <v>38</v>
      </c>
      <c r="G5" s="4" t="s">
        <v>43</v>
      </c>
      <c r="I5" s="2" t="s">
        <v>44</v>
      </c>
      <c r="J5" s="7">
        <v>258482</v>
      </c>
    </row>
    <row r="6" spans="1:10">
      <c r="A6" s="4" t="s">
        <v>45</v>
      </c>
      <c r="B6" s="5">
        <v>8.6999999999999994E-2</v>
      </c>
      <c r="C6" s="5">
        <v>0.218</v>
      </c>
      <c r="D6" s="4"/>
      <c r="F6" s="4" t="s">
        <v>41</v>
      </c>
      <c r="G6" s="4" t="s">
        <v>46</v>
      </c>
      <c r="I6" s="2" t="s">
        <v>47</v>
      </c>
      <c r="J6" s="5">
        <v>0.16500000000000001</v>
      </c>
    </row>
    <row r="7" spans="1:10">
      <c r="A7" s="4" t="s">
        <v>48</v>
      </c>
      <c r="B7" s="5">
        <v>8.7900000000000006E-2</v>
      </c>
      <c r="C7" s="5">
        <v>0.21</v>
      </c>
      <c r="D7" s="4"/>
      <c r="F7" s="4" t="s">
        <v>45</v>
      </c>
      <c r="G7" s="4" t="s">
        <v>49</v>
      </c>
    </row>
    <row r="8" spans="1:10">
      <c r="A8" s="4" t="s">
        <v>50</v>
      </c>
      <c r="B8" s="5">
        <v>5.8999999999999997E-2</v>
      </c>
      <c r="C8" s="5">
        <v>0.14050000000000001</v>
      </c>
      <c r="D8" s="4"/>
      <c r="F8" s="4" t="s">
        <v>48</v>
      </c>
      <c r="G8" s="4" t="s">
        <v>51</v>
      </c>
    </row>
    <row r="9" spans="1:10">
      <c r="A9" s="4" t="s">
        <v>52</v>
      </c>
      <c r="B9" s="5">
        <v>0.04</v>
      </c>
      <c r="C9" s="5">
        <v>0.115</v>
      </c>
      <c r="D9" s="4"/>
      <c r="F9" s="4" t="s">
        <v>50</v>
      </c>
      <c r="G9" s="4" t="s">
        <v>53</v>
      </c>
    </row>
    <row r="10" spans="1:10">
      <c r="A10" s="4" t="s">
        <v>1</v>
      </c>
      <c r="B10" s="5">
        <v>5.0500000000000003E-2</v>
      </c>
      <c r="C10" s="5">
        <v>0.1116</v>
      </c>
      <c r="D10" s="4" t="s">
        <v>54</v>
      </c>
      <c r="F10" s="4" t="s">
        <v>52</v>
      </c>
      <c r="G10" s="4" t="s">
        <v>55</v>
      </c>
    </row>
    <row r="11" spans="1:10">
      <c r="A11" s="4" t="s">
        <v>56</v>
      </c>
      <c r="B11" s="5">
        <v>9.5000000000000001E-2</v>
      </c>
      <c r="C11" s="5">
        <v>0.19</v>
      </c>
      <c r="D11" s="4"/>
      <c r="F11" s="4" t="s">
        <v>1</v>
      </c>
      <c r="G11" s="4" t="s">
        <v>57</v>
      </c>
    </row>
    <row r="12" spans="1:10">
      <c r="A12" s="4" t="s">
        <v>58</v>
      </c>
      <c r="B12" s="5">
        <v>0.2</v>
      </c>
      <c r="C12" s="5">
        <v>0.24</v>
      </c>
      <c r="D12" s="4" t="s">
        <v>59</v>
      </c>
      <c r="F12" s="4" t="s">
        <v>56</v>
      </c>
      <c r="G12" s="4" t="s">
        <v>60</v>
      </c>
    </row>
    <row r="13" spans="1:10">
      <c r="A13" s="4" t="s">
        <v>61</v>
      </c>
      <c r="B13" s="5">
        <v>0.105</v>
      </c>
      <c r="C13" s="5">
        <v>0.14499999999999999</v>
      </c>
      <c r="D13" s="4"/>
      <c r="F13" s="4" t="s">
        <v>58</v>
      </c>
      <c r="G13" s="4" t="s">
        <v>62</v>
      </c>
    </row>
    <row r="14" spans="1:10">
      <c r="A14" s="4" t="s">
        <v>63</v>
      </c>
      <c r="B14" s="5">
        <v>6.4000000000000001E-2</v>
      </c>
      <c r="C14" s="5">
        <v>0.128</v>
      </c>
      <c r="D14" s="4"/>
      <c r="F14" s="4" t="s">
        <v>61</v>
      </c>
      <c r="G14" s="4" t="s">
        <v>64</v>
      </c>
    </row>
    <row r="15" spans="1:10">
      <c r="F15" s="4" t="s">
        <v>63</v>
      </c>
      <c r="G15" s="4" t="s">
        <v>65</v>
      </c>
    </row>
    <row r="18" spans="1:4" ht="15.75" customHeight="1">
      <c r="A18" s="16" t="s">
        <v>66</v>
      </c>
      <c r="B18" s="17"/>
      <c r="C18" s="17"/>
      <c r="D18" s="17"/>
    </row>
    <row r="20" spans="1:4" ht="15.75" customHeight="1">
      <c r="A20" s="8" t="s">
        <v>36</v>
      </c>
      <c r="B20" s="9" t="s">
        <v>67</v>
      </c>
      <c r="C20" s="9" t="s">
        <v>68</v>
      </c>
    </row>
    <row r="21" spans="1:4">
      <c r="B21" s="7">
        <v>0</v>
      </c>
      <c r="C21" s="5">
        <v>0</v>
      </c>
    </row>
    <row r="22" spans="1:4">
      <c r="B22" s="7">
        <v>16452</v>
      </c>
      <c r="C22" s="5">
        <v>0.14000000000000001</v>
      </c>
    </row>
    <row r="23" spans="1:4">
      <c r="B23" s="7">
        <v>22769</v>
      </c>
      <c r="C23" s="5">
        <v>0.22</v>
      </c>
    </row>
    <row r="24" spans="1:4">
      <c r="B24" s="7">
        <v>58523</v>
      </c>
      <c r="C24" s="5">
        <v>0.28499999999999998</v>
      </c>
    </row>
    <row r="25" spans="1:4">
      <c r="B25" s="7">
        <v>61200</v>
      </c>
      <c r="C25" s="5">
        <v>0.30499999999999999</v>
      </c>
    </row>
    <row r="26" spans="1:4">
      <c r="B26" s="7">
        <v>117045</v>
      </c>
      <c r="C26" s="5">
        <v>0.36</v>
      </c>
    </row>
    <row r="27" spans="1:4">
      <c r="B27" s="7">
        <v>154259</v>
      </c>
      <c r="C27" s="5">
        <v>0.38</v>
      </c>
    </row>
    <row r="28" spans="1:4">
      <c r="B28" s="7">
        <v>181440</v>
      </c>
      <c r="C28" s="5">
        <v>0.41289999999999999</v>
      </c>
    </row>
    <row r="29" spans="1:4">
      <c r="B29" s="7">
        <v>185111</v>
      </c>
      <c r="C29" s="5">
        <v>0.4229</v>
      </c>
    </row>
    <row r="30" spans="1:4">
      <c r="B30" s="7">
        <v>246813</v>
      </c>
      <c r="C30" s="5">
        <v>0.43290000000000001</v>
      </c>
    </row>
    <row r="31" spans="1:4">
      <c r="B31" s="7">
        <v>258482</v>
      </c>
      <c r="C31" s="5">
        <v>0.47</v>
      </c>
    </row>
    <row r="32" spans="1:4">
      <c r="B32" s="7">
        <v>370220</v>
      </c>
      <c r="C32" s="5">
        <v>0.48</v>
      </c>
    </row>
    <row r="34" spans="1:3" ht="15.75" customHeight="1">
      <c r="A34" s="8" t="s">
        <v>39</v>
      </c>
      <c r="B34" s="9" t="s">
        <v>67</v>
      </c>
      <c r="C34" s="9" t="s">
        <v>68</v>
      </c>
    </row>
    <row r="35" spans="1:3">
      <c r="B35" s="7">
        <v>0</v>
      </c>
      <c r="C35" s="5">
        <v>0</v>
      </c>
    </row>
    <row r="36" spans="1:3">
      <c r="B36" s="7">
        <v>16452</v>
      </c>
      <c r="C36" s="5">
        <v>0.14000000000000001</v>
      </c>
    </row>
    <row r="37" spans="1:3">
      <c r="B37" s="7">
        <v>24579</v>
      </c>
      <c r="C37" s="5">
        <v>0.19059999999999999</v>
      </c>
    </row>
    <row r="38" spans="1:3">
      <c r="B38" s="7">
        <v>25570</v>
      </c>
      <c r="C38" s="5">
        <v>0.22620000000000001</v>
      </c>
    </row>
    <row r="39" spans="1:3">
      <c r="B39" s="7">
        <v>41721</v>
      </c>
      <c r="C39" s="5">
        <v>0.19059999999999999</v>
      </c>
    </row>
    <row r="40" spans="1:3">
      <c r="B40" s="7">
        <v>50363</v>
      </c>
      <c r="C40" s="5">
        <v>0.217</v>
      </c>
    </row>
    <row r="41" spans="1:3">
      <c r="B41" s="7">
        <v>58523</v>
      </c>
      <c r="C41" s="5">
        <v>0.28199999999999997</v>
      </c>
    </row>
    <row r="42" spans="1:3">
      <c r="B42" s="7">
        <v>100728</v>
      </c>
      <c r="C42" s="5">
        <v>0.31</v>
      </c>
    </row>
    <row r="43" spans="1:3">
      <c r="B43" s="7">
        <v>115648</v>
      </c>
      <c r="C43" s="5">
        <v>0.32790000000000002</v>
      </c>
    </row>
    <row r="44" spans="1:3">
      <c r="B44" s="7">
        <v>117045</v>
      </c>
      <c r="C44" s="5">
        <v>0.38290000000000002</v>
      </c>
    </row>
    <row r="45" spans="1:3">
      <c r="B45" s="7">
        <v>140430</v>
      </c>
      <c r="C45" s="5">
        <v>0.40699999999999997</v>
      </c>
    </row>
    <row r="46" spans="1:3">
      <c r="B46" s="7">
        <v>181440</v>
      </c>
      <c r="C46" s="5">
        <v>0.43990000000000001</v>
      </c>
    </row>
    <row r="47" spans="1:3">
      <c r="B47" s="7">
        <v>190405</v>
      </c>
      <c r="C47" s="5">
        <v>0.46089999999999998</v>
      </c>
    </row>
    <row r="48" spans="1:3">
      <c r="B48" s="7">
        <v>258482</v>
      </c>
      <c r="C48" s="5">
        <v>0.498</v>
      </c>
    </row>
    <row r="49" spans="1:3">
      <c r="B49" s="7">
        <v>265545</v>
      </c>
      <c r="C49" s="5">
        <v>0.53500000000000003</v>
      </c>
    </row>
    <row r="51" spans="1:3" ht="15.75" customHeight="1">
      <c r="A51" s="8" t="s">
        <v>43</v>
      </c>
      <c r="B51" s="9" t="s">
        <v>67</v>
      </c>
      <c r="C51" s="9" t="s">
        <v>68</v>
      </c>
    </row>
    <row r="52" spans="1:3">
      <c r="B52" s="7">
        <v>0</v>
      </c>
      <c r="C52" s="5">
        <v>0</v>
      </c>
    </row>
    <row r="53" spans="1:3">
      <c r="B53" s="7">
        <v>16371</v>
      </c>
      <c r="C53" s="5">
        <v>0.1177</v>
      </c>
    </row>
    <row r="54" spans="1:3">
      <c r="B54" s="7">
        <v>16452</v>
      </c>
      <c r="C54" s="5">
        <v>0.25769999999999998</v>
      </c>
    </row>
    <row r="55" spans="1:3">
      <c r="B55" s="7">
        <v>22944</v>
      </c>
      <c r="C55" s="5">
        <v>0.248</v>
      </c>
    </row>
    <row r="56" spans="1:3">
      <c r="B56" s="7">
        <v>47000</v>
      </c>
      <c r="C56" s="5">
        <v>0.26750000000000002</v>
      </c>
    </row>
    <row r="57" spans="1:3">
      <c r="B57" s="7">
        <v>58523</v>
      </c>
      <c r="C57" s="5">
        <v>0.33250000000000002</v>
      </c>
    </row>
    <row r="58" spans="1:3">
      <c r="B58" s="7">
        <v>100000</v>
      </c>
      <c r="C58" s="5">
        <v>0.379</v>
      </c>
    </row>
    <row r="59" spans="1:3">
      <c r="B59" s="7">
        <v>117045</v>
      </c>
      <c r="C59" s="5">
        <v>0.434</v>
      </c>
    </row>
    <row r="60" spans="1:3">
      <c r="B60" s="7">
        <v>181440</v>
      </c>
      <c r="C60" s="5">
        <v>0.46689999999999998</v>
      </c>
    </row>
    <row r="61" spans="1:3">
      <c r="B61" s="7">
        <v>200000</v>
      </c>
      <c r="C61" s="5">
        <v>0.47549999999999998</v>
      </c>
    </row>
    <row r="62" spans="1:3">
      <c r="B62" s="7">
        <v>258482</v>
      </c>
      <c r="C62" s="5">
        <v>0.51249999999999996</v>
      </c>
    </row>
    <row r="63" spans="1:3">
      <c r="B63" s="7">
        <v>400000</v>
      </c>
      <c r="C63" s="5">
        <v>0.504</v>
      </c>
    </row>
    <row r="65" spans="1:3" ht="15.75" customHeight="1">
      <c r="A65" s="8" t="s">
        <v>46</v>
      </c>
      <c r="B65" s="9" t="s">
        <v>67</v>
      </c>
      <c r="C65" s="9" t="s">
        <v>68</v>
      </c>
    </row>
    <row r="66" spans="1:3">
      <c r="B66" s="7">
        <v>0</v>
      </c>
      <c r="C66" s="5">
        <v>0</v>
      </c>
    </row>
    <row r="67" spans="1:3">
      <c r="B67" s="7">
        <v>16452</v>
      </c>
      <c r="C67" s="5">
        <v>0.14000000000000001</v>
      </c>
    </row>
    <row r="68" spans="1:3">
      <c r="B68" s="7">
        <v>22358</v>
      </c>
      <c r="C68" s="5">
        <v>0.26400000000000001</v>
      </c>
    </row>
    <row r="69" spans="1:3">
      <c r="B69" s="7">
        <v>49629</v>
      </c>
      <c r="C69" s="5">
        <v>0.23400000000000001</v>
      </c>
    </row>
    <row r="70" spans="1:3">
      <c r="B70" s="7">
        <v>52333</v>
      </c>
      <c r="C70" s="5">
        <v>0.28000000000000003</v>
      </c>
    </row>
    <row r="71" spans="1:3">
      <c r="B71" s="7">
        <v>58523</v>
      </c>
      <c r="C71" s="5">
        <v>0.34499999999999997</v>
      </c>
    </row>
    <row r="72" spans="1:3">
      <c r="B72" s="7">
        <v>104666</v>
      </c>
      <c r="C72" s="5">
        <v>0.36499999999999999</v>
      </c>
    </row>
    <row r="73" spans="1:3">
      <c r="B73" s="7">
        <v>117045</v>
      </c>
      <c r="C73" s="5">
        <v>0.42</v>
      </c>
    </row>
    <row r="74" spans="1:3">
      <c r="B74" s="7">
        <v>181440</v>
      </c>
      <c r="C74" s="5">
        <v>0.45290000000000002</v>
      </c>
    </row>
    <row r="75" spans="1:3">
      <c r="B75" s="7">
        <v>193861</v>
      </c>
      <c r="C75" s="5">
        <v>0.4879</v>
      </c>
    </row>
    <row r="76" spans="1:3">
      <c r="B76" s="7">
        <v>258482</v>
      </c>
      <c r="C76" s="5">
        <v>0.52500000000000002</v>
      </c>
    </row>
    <row r="78" spans="1:3" ht="15.75" customHeight="1">
      <c r="A78" s="8" t="s">
        <v>49</v>
      </c>
      <c r="B78" s="9" t="s">
        <v>67</v>
      </c>
      <c r="C78" s="9" t="s">
        <v>68</v>
      </c>
    </row>
    <row r="79" spans="1:3">
      <c r="B79" s="7">
        <v>0</v>
      </c>
      <c r="C79" s="5">
        <v>0</v>
      </c>
    </row>
    <row r="80" spans="1:3">
      <c r="B80" s="7">
        <v>16452</v>
      </c>
      <c r="C80" s="5">
        <v>0.14000000000000001</v>
      </c>
    </row>
    <row r="81" spans="1:3">
      <c r="B81" s="7">
        <v>22767</v>
      </c>
      <c r="C81" s="5">
        <v>0.22700000000000001</v>
      </c>
    </row>
    <row r="82" spans="1:3">
      <c r="B82" s="7">
        <v>24191</v>
      </c>
      <c r="C82" s="5">
        <v>0.38700000000000001</v>
      </c>
    </row>
    <row r="83" spans="1:3">
      <c r="B83" s="7">
        <v>30487</v>
      </c>
      <c r="C83" s="5">
        <v>0.22700000000000001</v>
      </c>
    </row>
    <row r="84" spans="1:3">
      <c r="B84" s="7">
        <v>44678</v>
      </c>
      <c r="C84" s="5">
        <v>0.28499999999999998</v>
      </c>
    </row>
    <row r="85" spans="1:3">
      <c r="B85" s="7">
        <v>58523</v>
      </c>
      <c r="C85" s="5">
        <v>0.35</v>
      </c>
    </row>
    <row r="86" spans="1:3">
      <c r="B86" s="7">
        <v>89354</v>
      </c>
      <c r="C86" s="5">
        <v>0.36299999999999999</v>
      </c>
    </row>
    <row r="87" spans="1:3">
      <c r="B87" s="7">
        <v>117045</v>
      </c>
      <c r="C87" s="5">
        <v>0.41799999999999998</v>
      </c>
    </row>
    <row r="88" spans="1:3">
      <c r="B88" s="7">
        <v>159528</v>
      </c>
      <c r="C88" s="5">
        <v>0.438</v>
      </c>
    </row>
    <row r="89" spans="1:3">
      <c r="B89" s="7">
        <v>181440</v>
      </c>
      <c r="C89" s="5">
        <v>0.47089999999999999</v>
      </c>
    </row>
    <row r="90" spans="1:3">
      <c r="B90" s="7">
        <v>223340</v>
      </c>
      <c r="C90" s="5">
        <v>0.4909</v>
      </c>
    </row>
    <row r="91" spans="1:3">
      <c r="B91" s="7">
        <v>258482</v>
      </c>
      <c r="C91" s="5">
        <v>0.52800000000000002</v>
      </c>
    </row>
    <row r="92" spans="1:3">
      <c r="B92" s="7">
        <v>285319</v>
      </c>
      <c r="C92" s="5">
        <v>0.53800000000000003</v>
      </c>
    </row>
    <row r="93" spans="1:3">
      <c r="B93" s="7">
        <v>570638</v>
      </c>
      <c r="C93" s="5">
        <v>0.54300000000000004</v>
      </c>
    </row>
    <row r="94" spans="1:3">
      <c r="B94" s="7">
        <v>1141275</v>
      </c>
      <c r="C94" s="5">
        <v>0.54800000000000004</v>
      </c>
    </row>
    <row r="96" spans="1:3" ht="15.75" customHeight="1">
      <c r="A96" s="8" t="s">
        <v>51</v>
      </c>
      <c r="B96" s="9" t="s">
        <v>67</v>
      </c>
      <c r="C96" s="9" t="s">
        <v>68</v>
      </c>
    </row>
    <row r="97" spans="1:3">
      <c r="B97" s="7">
        <v>0</v>
      </c>
      <c r="C97" s="5">
        <v>0</v>
      </c>
    </row>
    <row r="98" spans="1:3">
      <c r="B98" s="7">
        <v>15216</v>
      </c>
      <c r="C98" s="5">
        <v>0.13789999999999999</v>
      </c>
    </row>
    <row r="99" spans="1:3">
      <c r="B99" s="7">
        <v>16452</v>
      </c>
      <c r="C99" s="5">
        <v>0.27789999999999998</v>
      </c>
    </row>
    <row r="100" spans="1:3">
      <c r="B100" s="7">
        <v>21000</v>
      </c>
      <c r="C100" s="5">
        <v>0.22789999999999999</v>
      </c>
    </row>
    <row r="101" spans="1:3">
      <c r="B101" s="7">
        <v>30995</v>
      </c>
      <c r="C101" s="5">
        <v>0.28949999999999998</v>
      </c>
    </row>
    <row r="102" spans="1:3">
      <c r="B102" s="7">
        <v>58523</v>
      </c>
      <c r="C102" s="5">
        <v>0.35449999999999998</v>
      </c>
    </row>
    <row r="103" spans="1:3">
      <c r="B103" s="7">
        <v>61991</v>
      </c>
      <c r="C103" s="5">
        <v>0.37169999999999997</v>
      </c>
    </row>
    <row r="104" spans="1:3">
      <c r="B104" s="7">
        <v>97417</v>
      </c>
      <c r="C104" s="5">
        <v>0.38</v>
      </c>
    </row>
    <row r="105" spans="1:3">
      <c r="B105" s="7">
        <v>117045</v>
      </c>
      <c r="C105" s="5">
        <v>0.435</v>
      </c>
    </row>
    <row r="106" spans="1:3">
      <c r="B106" s="7">
        <v>157124</v>
      </c>
      <c r="C106" s="5">
        <v>0.47</v>
      </c>
    </row>
    <row r="107" spans="1:3">
      <c r="B107" s="7">
        <v>181440</v>
      </c>
      <c r="C107" s="5">
        <v>0.50290000000000001</v>
      </c>
    </row>
    <row r="108" spans="1:3">
      <c r="B108" s="7">
        <v>258482</v>
      </c>
      <c r="C108" s="5">
        <v>0.54</v>
      </c>
    </row>
    <row r="110" spans="1:3" ht="15.75" customHeight="1">
      <c r="A110" s="8" t="s">
        <v>53</v>
      </c>
      <c r="B110" s="9" t="s">
        <v>67</v>
      </c>
      <c r="C110" s="9" t="s">
        <v>68</v>
      </c>
    </row>
    <row r="111" spans="1:3">
      <c r="B111" s="7">
        <v>0</v>
      </c>
      <c r="C111" s="5">
        <v>0</v>
      </c>
    </row>
    <row r="112" spans="1:3">
      <c r="B112" s="7">
        <v>16452</v>
      </c>
      <c r="C112" s="5">
        <v>0.14000000000000001</v>
      </c>
    </row>
    <row r="113" spans="1:3">
      <c r="B113" s="7">
        <v>18198</v>
      </c>
      <c r="C113" s="5">
        <v>0.19900000000000001</v>
      </c>
    </row>
    <row r="114" spans="1:3">
      <c r="B114" s="7">
        <v>53003</v>
      </c>
      <c r="C114" s="5">
        <v>0.22600000000000001</v>
      </c>
    </row>
    <row r="115" spans="1:3">
      <c r="B115" s="7">
        <v>58523</v>
      </c>
      <c r="C115" s="5">
        <v>0.29099999999999998</v>
      </c>
    </row>
    <row r="116" spans="1:3">
      <c r="B116" s="7">
        <v>106009</v>
      </c>
      <c r="C116" s="5">
        <v>0.32700000000000001</v>
      </c>
    </row>
    <row r="117" spans="1:3">
      <c r="B117" s="7">
        <v>117045</v>
      </c>
      <c r="C117" s="5">
        <v>0.38200000000000001</v>
      </c>
    </row>
    <row r="118" spans="1:3">
      <c r="B118" s="7">
        <v>172346</v>
      </c>
      <c r="C118" s="5">
        <v>0.40050000000000002</v>
      </c>
    </row>
    <row r="119" spans="1:3">
      <c r="B119" s="7">
        <v>181440</v>
      </c>
      <c r="C119" s="5">
        <v>0.43340000000000001</v>
      </c>
    </row>
    <row r="120" spans="1:3">
      <c r="B120" s="7">
        <v>258482</v>
      </c>
      <c r="C120" s="5">
        <v>0.47049999999999997</v>
      </c>
    </row>
    <row r="122" spans="1:3" ht="15.75" customHeight="1">
      <c r="A122" s="8" t="s">
        <v>55</v>
      </c>
      <c r="B122" s="9" t="s">
        <v>67</v>
      </c>
      <c r="C122" s="9" t="s">
        <v>68</v>
      </c>
    </row>
    <row r="123" spans="1:3">
      <c r="B123" s="7">
        <v>0</v>
      </c>
      <c r="C123" s="5">
        <v>0</v>
      </c>
    </row>
    <row r="124" spans="1:3">
      <c r="B124" s="7">
        <v>16452</v>
      </c>
      <c r="C124" s="5">
        <v>0.14000000000000001</v>
      </c>
    </row>
    <row r="125" spans="1:3">
      <c r="B125" s="7">
        <v>19659</v>
      </c>
      <c r="C125" s="5">
        <v>0.18</v>
      </c>
    </row>
    <row r="126" spans="1:3">
      <c r="B126" s="7">
        <v>55801</v>
      </c>
      <c r="C126" s="5">
        <v>0.21</v>
      </c>
    </row>
    <row r="127" spans="1:3">
      <c r="B127" s="7">
        <v>58523</v>
      </c>
      <c r="C127" s="5">
        <v>0.27500000000000002</v>
      </c>
    </row>
    <row r="128" spans="1:3">
      <c r="B128" s="7">
        <v>111602</v>
      </c>
      <c r="C128" s="5">
        <v>0.29499999999999998</v>
      </c>
    </row>
    <row r="129" spans="1:3">
      <c r="B129" s="7">
        <v>117045</v>
      </c>
      <c r="C129" s="5">
        <v>0.35</v>
      </c>
    </row>
    <row r="130" spans="1:3">
      <c r="B130" s="7">
        <v>181439</v>
      </c>
      <c r="C130" s="5">
        <v>0.40789999999999998</v>
      </c>
    </row>
    <row r="131" spans="1:3">
      <c r="B131" s="7">
        <v>258482</v>
      </c>
      <c r="C131" s="5">
        <v>0.44500000000000001</v>
      </c>
    </row>
    <row r="133" spans="1:3" ht="15.75" customHeight="1">
      <c r="A133" s="8" t="s">
        <v>57</v>
      </c>
      <c r="B133" s="9" t="s">
        <v>67</v>
      </c>
      <c r="C133" s="9" t="s">
        <v>68</v>
      </c>
    </row>
    <row r="134" spans="1:3">
      <c r="B134" s="7">
        <v>0</v>
      </c>
      <c r="C134" s="5">
        <v>0</v>
      </c>
    </row>
    <row r="135" spans="1:3">
      <c r="B135" s="7">
        <v>16452</v>
      </c>
      <c r="C135" s="5">
        <v>0.14000000000000001</v>
      </c>
    </row>
    <row r="136" spans="1:3">
      <c r="B136" s="7">
        <v>18929</v>
      </c>
      <c r="C136" s="5">
        <v>0.24099999999999999</v>
      </c>
    </row>
    <row r="137" spans="1:3">
      <c r="B137" s="7">
        <v>24870</v>
      </c>
      <c r="C137" s="5">
        <v>0.1905</v>
      </c>
    </row>
    <row r="138" spans="1:3">
      <c r="B138" s="7">
        <v>53891</v>
      </c>
      <c r="C138" s="5">
        <v>0.23150000000000001</v>
      </c>
    </row>
    <row r="139" spans="1:3">
      <c r="B139" s="7">
        <v>58523</v>
      </c>
      <c r="C139" s="5">
        <v>0.29649999999999999</v>
      </c>
    </row>
    <row r="140" spans="1:3">
      <c r="B140" s="7">
        <v>94906</v>
      </c>
      <c r="C140" s="5">
        <v>0.31480000000000002</v>
      </c>
    </row>
    <row r="141" spans="1:3">
      <c r="B141" s="7">
        <v>107785</v>
      </c>
      <c r="C141" s="5">
        <v>0.33889999999999998</v>
      </c>
    </row>
    <row r="142" spans="1:3">
      <c r="B142" s="7">
        <v>111807</v>
      </c>
      <c r="C142" s="5">
        <v>0.37909999999999999</v>
      </c>
    </row>
    <row r="143" spans="1:3">
      <c r="B143" s="7">
        <v>117045</v>
      </c>
      <c r="C143" s="5">
        <v>0.43409999999999999</v>
      </c>
    </row>
    <row r="144" spans="1:3">
      <c r="B144" s="7">
        <v>150000</v>
      </c>
      <c r="C144" s="5">
        <v>0.44969999999999999</v>
      </c>
    </row>
    <row r="145" spans="1:3">
      <c r="B145" s="7">
        <v>181440</v>
      </c>
      <c r="C145" s="5">
        <v>0.48259999999999997</v>
      </c>
    </row>
    <row r="146" spans="1:3">
      <c r="B146" s="7">
        <v>220000</v>
      </c>
      <c r="C146" s="5">
        <v>0.49819999999999998</v>
      </c>
    </row>
    <row r="147" spans="1:3">
      <c r="B147" s="7">
        <v>258482</v>
      </c>
      <c r="C147" s="5">
        <v>0.5353</v>
      </c>
    </row>
    <row r="149" spans="1:3" ht="15.75" customHeight="1">
      <c r="A149" s="8" t="s">
        <v>60</v>
      </c>
      <c r="B149" s="9" t="s">
        <v>67</v>
      </c>
      <c r="C149" s="9" t="s">
        <v>68</v>
      </c>
    </row>
    <row r="150" spans="1:3">
      <c r="B150" s="7">
        <v>0</v>
      </c>
      <c r="C150" s="5">
        <v>0</v>
      </c>
    </row>
    <row r="151" spans="1:3">
      <c r="B151" s="7">
        <v>16452</v>
      </c>
      <c r="C151" s="5">
        <v>0.14000000000000001</v>
      </c>
    </row>
    <row r="152" spans="1:3">
      <c r="B152" s="7">
        <v>18684</v>
      </c>
      <c r="C152" s="5">
        <v>0.23499999999999999</v>
      </c>
    </row>
    <row r="153" spans="1:3">
      <c r="B153" s="7">
        <v>23000</v>
      </c>
      <c r="C153" s="5">
        <v>0.28499999999999998</v>
      </c>
    </row>
    <row r="154" spans="1:3">
      <c r="B154" s="7">
        <v>30000</v>
      </c>
      <c r="C154" s="5">
        <v>0.23499999999999999</v>
      </c>
    </row>
    <row r="155" spans="1:3">
      <c r="B155" s="7">
        <v>33928</v>
      </c>
      <c r="C155" s="5">
        <v>0.2747</v>
      </c>
    </row>
    <row r="156" spans="1:3">
      <c r="B156" s="7">
        <v>58523</v>
      </c>
      <c r="C156" s="5">
        <v>0.3397</v>
      </c>
    </row>
    <row r="157" spans="1:3">
      <c r="B157" s="7">
        <v>65820</v>
      </c>
      <c r="C157" s="5">
        <v>0.371</v>
      </c>
    </row>
    <row r="158" spans="1:3">
      <c r="B158" s="7">
        <v>106890</v>
      </c>
      <c r="C158" s="5">
        <v>0.38119999999999998</v>
      </c>
    </row>
    <row r="159" spans="1:3">
      <c r="B159" s="7">
        <v>117045</v>
      </c>
      <c r="C159" s="5">
        <v>0.43619999999999998</v>
      </c>
    </row>
    <row r="160" spans="1:3">
      <c r="B160" s="7">
        <v>142520</v>
      </c>
      <c r="C160" s="5">
        <v>0.45</v>
      </c>
    </row>
    <row r="161" spans="1:3">
      <c r="B161" s="7">
        <v>181440</v>
      </c>
      <c r="C161" s="5">
        <v>0.4829</v>
      </c>
    </row>
    <row r="162" spans="1:3">
      <c r="B162" s="7">
        <v>258482</v>
      </c>
      <c r="C162" s="5">
        <v>0.52</v>
      </c>
    </row>
    <row r="164" spans="1:3" ht="15.75" customHeight="1">
      <c r="A164" s="8" t="s">
        <v>62</v>
      </c>
      <c r="B164" s="9" t="s">
        <v>67</v>
      </c>
      <c r="C164" s="9" t="s">
        <v>68</v>
      </c>
    </row>
    <row r="165" spans="1:3">
      <c r="B165" s="7">
        <v>0</v>
      </c>
      <c r="C165" s="5">
        <v>0</v>
      </c>
    </row>
    <row r="166" spans="1:3">
      <c r="B166" s="7">
        <v>16452</v>
      </c>
      <c r="C166" s="5">
        <v>0</v>
      </c>
    </row>
    <row r="167" spans="1:3">
      <c r="B167" s="7">
        <v>18507</v>
      </c>
      <c r="C167" s="5">
        <v>0.1169</v>
      </c>
    </row>
    <row r="168" spans="1:3">
      <c r="B168" s="7">
        <v>18952</v>
      </c>
      <c r="C168" s="5">
        <v>0.12690000000000001</v>
      </c>
    </row>
    <row r="169" spans="1:3">
      <c r="B169" s="7">
        <v>33507</v>
      </c>
      <c r="C169" s="5">
        <v>0.26690000000000003</v>
      </c>
    </row>
    <row r="170" spans="1:3">
      <c r="B170" s="7">
        <v>54347</v>
      </c>
      <c r="C170" s="5">
        <v>0.25690000000000002</v>
      </c>
    </row>
    <row r="171" spans="1:3">
      <c r="B171" s="7">
        <v>58523</v>
      </c>
      <c r="C171" s="5">
        <v>0.30690000000000001</v>
      </c>
    </row>
    <row r="172" spans="1:3">
      <c r="B172" s="7">
        <v>64354</v>
      </c>
      <c r="C172" s="5">
        <v>0.36120000000000002</v>
      </c>
    </row>
    <row r="173" spans="1:3">
      <c r="B173" s="7">
        <v>108678</v>
      </c>
      <c r="C173" s="5">
        <v>0.37119999999999997</v>
      </c>
    </row>
    <row r="174" spans="1:3">
      <c r="B174" s="7">
        <v>117045</v>
      </c>
      <c r="C174" s="5">
        <v>0.42120000000000002</v>
      </c>
    </row>
    <row r="175" spans="1:3">
      <c r="B175" s="7">
        <v>132247</v>
      </c>
      <c r="C175" s="5">
        <v>0.46710000000000002</v>
      </c>
    </row>
    <row r="176" spans="1:3">
      <c r="B176" s="7">
        <v>149354</v>
      </c>
      <c r="C176" s="5">
        <v>0.48459999999999998</v>
      </c>
    </row>
    <row r="177" spans="1:3">
      <c r="B177" s="7">
        <v>181440</v>
      </c>
      <c r="C177" s="5">
        <v>0.47460000000000002</v>
      </c>
    </row>
    <row r="178" spans="1:3">
      <c r="B178" s="7">
        <v>258482</v>
      </c>
      <c r="C178" s="5">
        <v>0.50209999999999999</v>
      </c>
    </row>
    <row r="179" spans="1:3">
      <c r="B179" s="7">
        <v>1000000000</v>
      </c>
      <c r="C179" s="5">
        <v>0.53310000000000002</v>
      </c>
    </row>
    <row r="181" spans="1:3" ht="15.75" customHeight="1">
      <c r="A181" s="8" t="s">
        <v>64</v>
      </c>
      <c r="B181" s="9" t="s">
        <v>67</v>
      </c>
      <c r="C181" s="9" t="s">
        <v>68</v>
      </c>
    </row>
    <row r="182" spans="1:3">
      <c r="B182" s="7">
        <v>0</v>
      </c>
      <c r="C182" s="5">
        <v>0</v>
      </c>
    </row>
    <row r="183" spans="1:3">
      <c r="B183" s="7">
        <v>16452</v>
      </c>
      <c r="C183" s="5">
        <v>0.14000000000000001</v>
      </c>
    </row>
    <row r="184" spans="1:3">
      <c r="B184" s="7">
        <v>20381</v>
      </c>
      <c r="C184" s="5">
        <v>0.245</v>
      </c>
    </row>
    <row r="185" spans="1:3">
      <c r="B185" s="7">
        <v>54532</v>
      </c>
      <c r="C185" s="5">
        <v>0.26500000000000001</v>
      </c>
    </row>
    <row r="186" spans="1:3">
      <c r="B186" s="7">
        <v>58523</v>
      </c>
      <c r="C186" s="5">
        <v>0.33</v>
      </c>
    </row>
    <row r="187" spans="1:3">
      <c r="B187" s="7">
        <v>117045</v>
      </c>
      <c r="C187" s="5">
        <v>0.38500000000000001</v>
      </c>
    </row>
    <row r="188" spans="1:3">
      <c r="B188" s="7">
        <v>155805</v>
      </c>
      <c r="C188" s="5">
        <v>0.40500000000000003</v>
      </c>
    </row>
    <row r="189" spans="1:3">
      <c r="B189" s="7">
        <v>181440</v>
      </c>
      <c r="C189" s="5">
        <v>0.43790000000000001</v>
      </c>
    </row>
    <row r="190" spans="1:3">
      <c r="B190" s="7">
        <v>258482</v>
      </c>
      <c r="C190" s="5">
        <v>0.47499999999999998</v>
      </c>
    </row>
    <row r="192" spans="1:3" ht="15.75" customHeight="1">
      <c r="A192" s="8" t="s">
        <v>65</v>
      </c>
      <c r="B192" s="9" t="s">
        <v>67</v>
      </c>
      <c r="C192" s="9" t="s">
        <v>68</v>
      </c>
    </row>
    <row r="193" spans="2:3">
      <c r="B193" s="7">
        <v>0</v>
      </c>
      <c r="C193" s="5">
        <v>0</v>
      </c>
    </row>
    <row r="194" spans="2:3">
      <c r="B194" s="7">
        <v>16452</v>
      </c>
      <c r="C194" s="5">
        <v>0.20399999999999999</v>
      </c>
    </row>
    <row r="195" spans="2:3">
      <c r="B195" s="7">
        <v>58523</v>
      </c>
      <c r="C195" s="5">
        <v>0.29499999999999998</v>
      </c>
    </row>
    <row r="196" spans="2:3">
      <c r="B196" s="7">
        <v>117045</v>
      </c>
      <c r="C196" s="5">
        <v>0.36899999999999999</v>
      </c>
    </row>
    <row r="197" spans="2:3">
      <c r="B197" s="7">
        <v>181440</v>
      </c>
      <c r="C197" s="5">
        <v>0.42230000000000001</v>
      </c>
    </row>
    <row r="198" spans="2:3">
      <c r="B198" s="7">
        <v>258482</v>
      </c>
      <c r="C198" s="5">
        <v>0.45800000000000002</v>
      </c>
    </row>
    <row r="199" spans="2:3">
      <c r="B199" s="7">
        <v>500000</v>
      </c>
      <c r="C199" s="5">
        <v>0.48</v>
      </c>
    </row>
  </sheetData>
  <mergeCells count="1">
    <mergeCell ref="A18:D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Calculator</vt:lpstr>
      <vt:lpstr>Rates_2026</vt:lpstr>
      <vt:lpstr>AB_rate</vt:lpstr>
      <vt:lpstr>AB_thr</vt:lpstr>
      <vt:lpstr>BC_rate</vt:lpstr>
      <vt:lpstr>BC_thr</vt:lpstr>
      <vt:lpstr>MB_rate</vt:lpstr>
      <vt:lpstr>MB_thr</vt:lpstr>
      <vt:lpstr>NB_rate</vt:lpstr>
      <vt:lpstr>NB_thr</vt:lpstr>
      <vt:lpstr>NL_rate</vt:lpstr>
      <vt:lpstr>NL_thr</vt:lpstr>
      <vt:lpstr>NS_rate</vt:lpstr>
      <vt:lpstr>NS_thr</vt:lpstr>
      <vt:lpstr>NT_rate</vt:lpstr>
      <vt:lpstr>NT_thr</vt:lpstr>
      <vt:lpstr>NU_rate</vt:lpstr>
      <vt:lpstr>NU_thr</vt:lpstr>
      <vt:lpstr>ON_rate</vt:lpstr>
      <vt:lpstr>ON_thr</vt:lpstr>
      <vt:lpstr>PE_rate</vt:lpstr>
      <vt:lpstr>PE_thr</vt:lpstr>
      <vt:lpstr>ProvinceList</vt:lpstr>
      <vt:lpstr>QC_rate</vt:lpstr>
      <vt:lpstr>QC_thr</vt:lpstr>
      <vt:lpstr>SK_rate</vt:lpstr>
      <vt:lpstr>SK_thr</vt:lpstr>
      <vt:lpstr>YT_rate</vt:lpstr>
      <vt:lpstr>YT_thr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Ian Currie</cp:lastModifiedBy>
  <cp:lastPrinted>2026-04-17T02:44:04Z</cp:lastPrinted>
  <dcterms:created xsi:type="dcterms:W3CDTF">2026-02-02T15:57:57Z</dcterms:created>
  <dcterms:modified xsi:type="dcterms:W3CDTF">2026-04-17T02:59:17Z</dcterms:modified>
</cp:coreProperties>
</file>